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88B7461-E609-4F70-BDA0-792DF96D8A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G33" i="1" l="1"/>
  <c r="F33" i="1"/>
  <c r="G29" i="1"/>
  <c r="F29" i="1"/>
  <c r="G25" i="1"/>
  <c r="F25" i="1"/>
  <c r="G21" i="1"/>
  <c r="F21" i="1"/>
  <c r="F17" i="1"/>
  <c r="G17" i="1"/>
  <c r="E13" i="1"/>
  <c r="E29" i="1" s="1"/>
  <c r="I13" i="1"/>
  <c r="I33" i="1" s="1"/>
  <c r="H13" i="1"/>
  <c r="H29" i="1" s="1"/>
  <c r="D13" i="1"/>
  <c r="D29" i="1" s="1"/>
  <c r="D25" i="1" l="1"/>
  <c r="H17" i="1"/>
  <c r="H25" i="1"/>
  <c r="E33" i="1"/>
  <c r="E25" i="1"/>
  <c r="I17" i="1"/>
  <c r="E17" i="1"/>
  <c r="D17" i="1"/>
  <c r="I25" i="1"/>
  <c r="I21" i="1"/>
  <c r="I29" i="1"/>
  <c r="E21" i="1"/>
  <c r="H21" i="1"/>
  <c r="D21" i="1"/>
  <c r="D33" i="1"/>
  <c r="H33" i="1"/>
  <c r="L33" i="1"/>
  <c r="L29" i="1"/>
  <c r="L25" i="1"/>
  <c r="L21" i="1"/>
  <c r="L17" i="1"/>
  <c r="L13" i="1"/>
  <c r="H34" i="1" l="1"/>
  <c r="H35" i="1" s="1"/>
  <c r="H30" i="1"/>
  <c r="H31" i="1" s="1"/>
  <c r="D30" i="1"/>
  <c r="D31" i="1" s="1"/>
  <c r="H26" i="1"/>
  <c r="H27" i="1" s="1"/>
  <c r="F26" i="1"/>
  <c r="F27" i="1" s="1"/>
  <c r="D26" i="1"/>
  <c r="D27" i="1" s="1"/>
  <c r="H22" i="1"/>
  <c r="H23" i="1" s="1"/>
  <c r="H18" i="1"/>
  <c r="H19" i="1" s="1"/>
  <c r="D18" i="1"/>
  <c r="D19" i="1" s="1"/>
  <c r="H14" i="1"/>
  <c r="H15" i="1" s="1"/>
  <c r="F14" i="1"/>
  <c r="F15" i="1" s="1"/>
  <c r="F34" i="1"/>
  <c r="F35" i="1" s="1"/>
  <c r="D34" i="1"/>
  <c r="D35" i="1" s="1"/>
  <c r="F30" i="1"/>
  <c r="F31" i="1" s="1"/>
  <c r="F22" i="1"/>
  <c r="F23" i="1" s="1"/>
  <c r="D22" i="1"/>
  <c r="D23" i="1" s="1"/>
  <c r="F18" i="1"/>
  <c r="F19" i="1" s="1"/>
  <c r="D14" i="1"/>
  <c r="D15" i="1" s="1"/>
  <c r="D9" i="1"/>
  <c r="E9" i="1"/>
  <c r="F9" i="1"/>
  <c r="J9" i="1"/>
  <c r="H10" i="1" s="1"/>
  <c r="H11" i="1" s="1"/>
  <c r="J6" i="1"/>
  <c r="D7" i="1" s="1"/>
  <c r="D10" i="1" l="1"/>
  <c r="D11" i="1" s="1"/>
  <c r="F10" i="1"/>
  <c r="F11" i="1" s="1"/>
</calcChain>
</file>

<file path=xl/sharedStrings.xml><?xml version="1.0" encoding="utf-8"?>
<sst xmlns="http://schemas.openxmlformats.org/spreadsheetml/2006/main" count="41" uniqueCount="22">
  <si>
    <t>Sway Bars</t>
  </si>
  <si>
    <t>Hard</t>
  </si>
  <si>
    <t>Medium</t>
  </si>
  <si>
    <t>Soft</t>
  </si>
  <si>
    <t>Motion Ratio</t>
  </si>
  <si>
    <t>Stock Front</t>
  </si>
  <si>
    <t>Whiteline Front</t>
  </si>
  <si>
    <t>Stock Rear</t>
  </si>
  <si>
    <t>http://www.gtsparkplugs.com/Sway-Bar-Calculator.html</t>
  </si>
  <si>
    <t>Formula and image below from:</t>
  </si>
  <si>
    <t>Custom Front</t>
  </si>
  <si>
    <t>Bar Rate (lb/in)</t>
  </si>
  <si>
    <t>Length (in)</t>
  </si>
  <si>
    <t>A1 (in)</t>
  </si>
  <si>
    <t>C1 (in)</t>
  </si>
  <si>
    <t>A2 (in)</t>
  </si>
  <si>
    <t>C2 (in)</t>
  </si>
  <si>
    <t>A3 (in)</t>
  </si>
  <si>
    <t>C3 (in)</t>
  </si>
  <si>
    <t>Outside Dia (in)</t>
  </si>
  <si>
    <t>Wall Thk (in)</t>
  </si>
  <si>
    <t>Inside Dia 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</si>
</sst>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DCFF"/>
        <bgColor rgb="FF00DCFF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3" fillId="0" borderId="3" xfId="0" applyFont="1" applyBorder="1" applyAlignment="1">
      <alignment horizontal="right"/>
    </xf>
    <xf numFmtId="0" fontId="0" fillId="0" borderId="0" xfId="0" applyFont="1"/>
    <xf numFmtId="0" fontId="3" fillId="2" borderId="1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3" fillId="0" borderId="21" xfId="0" applyFont="1" applyFill="1" applyBorder="1"/>
    <xf numFmtId="0" fontId="0" fillId="0" borderId="5" xfId="0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164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3" borderId="21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165" fontId="0" fillId="3" borderId="14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165" fontId="0" fillId="3" borderId="27" xfId="0" applyNumberForma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4" fillId="0" borderId="0" xfId="0" applyFont="1"/>
    <xf numFmtId="0" fontId="5" fillId="0" borderId="0" xfId="1"/>
    <xf numFmtId="0" fontId="1" fillId="0" borderId="7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5" fontId="0" fillId="0" borderId="27" xfId="0" applyNumberFormat="1" applyFill="1" applyBorder="1" applyAlignment="1">
      <alignment horizontal="center"/>
    </xf>
    <xf numFmtId="165" fontId="0" fillId="0" borderId="28" xfId="0" applyNumberFormat="1" applyFill="1" applyBorder="1" applyAlignment="1">
      <alignment horizontal="center"/>
    </xf>
    <xf numFmtId="165" fontId="0" fillId="0" borderId="29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1" fontId="1" fillId="0" borderId="30" xfId="0" applyNumberFormat="1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31" xfId="0" applyNumberFormat="1" applyFon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4</xdr:row>
      <xdr:rowOff>28575</xdr:rowOff>
    </xdr:from>
    <xdr:to>
      <xdr:col>21</xdr:col>
      <xdr:colOff>590550</xdr:colOff>
      <xdr:row>21</xdr:row>
      <xdr:rowOff>157239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47CC050D-2330-4D60-825A-A40F3F4F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981075"/>
          <a:ext cx="5086350" cy="336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tsparkplugs.com/Sway-Bar-Calculat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activeCell="N7" sqref="N7"/>
    </sheetView>
  </sheetViews>
  <sheetFormatPr defaultRowHeight="15" x14ac:dyDescent="0.25"/>
  <cols>
    <col min="1" max="1" width="17.5703125" style="14" customWidth="1"/>
    <col min="2" max="2" width="9.140625" style="4" customWidth="1"/>
    <col min="17" max="17" width="9.5703125" bestFit="1" customWidth="1"/>
    <col min="20" max="20" width="12.42578125" bestFit="1" customWidth="1"/>
  </cols>
  <sheetData>
    <row r="1" spans="1:18" x14ac:dyDescent="0.25">
      <c r="D1" s="67" t="s">
        <v>1</v>
      </c>
      <c r="E1" s="67"/>
      <c r="F1" s="67" t="s">
        <v>2</v>
      </c>
      <c r="G1" s="67"/>
      <c r="H1" s="67" t="s">
        <v>3</v>
      </c>
      <c r="I1" s="67"/>
    </row>
    <row r="2" spans="1:18" ht="31.5" x14ac:dyDescent="0.35">
      <c r="A2" s="15" t="s">
        <v>0</v>
      </c>
      <c r="B2" s="5"/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3" t="s">
        <v>17</v>
      </c>
      <c r="I2" s="23" t="s">
        <v>18</v>
      </c>
      <c r="J2" s="23" t="s">
        <v>19</v>
      </c>
      <c r="K2" s="23" t="s">
        <v>20</v>
      </c>
      <c r="L2" s="23" t="s">
        <v>21</v>
      </c>
      <c r="M2" s="1"/>
      <c r="N2" s="1"/>
      <c r="O2" s="65" t="s">
        <v>9</v>
      </c>
      <c r="P2" s="1"/>
      <c r="Q2" s="1"/>
      <c r="R2" s="1"/>
    </row>
    <row r="3" spans="1:18" x14ac:dyDescent="0.25">
      <c r="A3" s="16" t="s">
        <v>5</v>
      </c>
      <c r="B3" s="6"/>
      <c r="C3" s="24">
        <v>34.5</v>
      </c>
      <c r="D3" s="24">
        <v>10</v>
      </c>
      <c r="E3" s="24"/>
      <c r="F3" s="24"/>
      <c r="G3" s="24"/>
      <c r="H3" s="24"/>
      <c r="I3" s="24"/>
      <c r="J3" s="25">
        <v>0.75</v>
      </c>
      <c r="K3" s="26"/>
      <c r="L3" s="68">
        <v>0</v>
      </c>
      <c r="O3" s="66" t="s">
        <v>8</v>
      </c>
    </row>
    <row r="4" spans="1:18" x14ac:dyDescent="0.25">
      <c r="A4" s="19" t="s">
        <v>11</v>
      </c>
      <c r="B4" s="3"/>
      <c r="C4" s="27"/>
      <c r="D4" s="84">
        <f>(500000*J3^4)/((0.4244*D3^2*C3))</f>
        <v>108.0489591443675</v>
      </c>
      <c r="E4" s="85"/>
      <c r="F4" s="84"/>
      <c r="G4" s="85"/>
      <c r="H4" s="84"/>
      <c r="I4" s="85"/>
      <c r="J4" s="28"/>
      <c r="K4" s="29"/>
      <c r="L4" s="28"/>
    </row>
    <row r="5" spans="1:18" x14ac:dyDescent="0.25">
      <c r="A5"/>
      <c r="B5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8" x14ac:dyDescent="0.25">
      <c r="A6" s="17" t="s">
        <v>7</v>
      </c>
      <c r="B6" s="12"/>
      <c r="C6" s="31">
        <v>43</v>
      </c>
      <c r="D6" s="31">
        <v>8</v>
      </c>
      <c r="E6" s="31"/>
      <c r="F6" s="31"/>
      <c r="G6" s="31"/>
      <c r="H6" s="31"/>
      <c r="I6" s="31"/>
      <c r="J6" s="32">
        <f>11/16</f>
        <v>0.6875</v>
      </c>
      <c r="K6" s="33"/>
      <c r="L6" s="69">
        <v>0</v>
      </c>
    </row>
    <row r="7" spans="1:18" x14ac:dyDescent="0.25">
      <c r="A7" s="19" t="s">
        <v>11</v>
      </c>
      <c r="B7" s="22"/>
      <c r="C7" s="34"/>
      <c r="D7" s="79">
        <f>(500000*J6^4)/((0.4244*D6^2*C6))</f>
        <v>95.639436704786419</v>
      </c>
      <c r="E7" s="80"/>
      <c r="F7" s="79"/>
      <c r="G7" s="80"/>
      <c r="H7" s="79"/>
      <c r="I7" s="80"/>
      <c r="J7" s="35"/>
      <c r="K7" s="36"/>
      <c r="L7" s="37"/>
    </row>
    <row r="8" spans="1:18" x14ac:dyDescent="0.25">
      <c r="A8"/>
      <c r="B8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8" x14ac:dyDescent="0.25">
      <c r="A9" s="17" t="s">
        <v>6</v>
      </c>
      <c r="B9" s="12"/>
      <c r="C9" s="31">
        <v>34.5</v>
      </c>
      <c r="D9" s="32">
        <f>H9-1.5</f>
        <v>8</v>
      </c>
      <c r="E9" s="32">
        <f>I9-1.5</f>
        <v>8.25</v>
      </c>
      <c r="F9" s="32">
        <f>H9-0.75</f>
        <v>8.75</v>
      </c>
      <c r="G9" s="32">
        <v>9</v>
      </c>
      <c r="H9" s="32">
        <v>9.5</v>
      </c>
      <c r="I9" s="32">
        <v>9.75</v>
      </c>
      <c r="J9" s="32">
        <f>13/16</f>
        <v>0.8125</v>
      </c>
      <c r="K9" s="38"/>
      <c r="L9" s="69">
        <v>0</v>
      </c>
    </row>
    <row r="10" spans="1:18" x14ac:dyDescent="0.25">
      <c r="A10" s="18" t="s">
        <v>11</v>
      </c>
      <c r="B10" s="7"/>
      <c r="C10" s="39"/>
      <c r="D10" s="74">
        <f>(500000*($J9^4-$L9^4))/((0.4244*D9^2*$C9)+(0.2264*E9^3))</f>
        <v>204.75724355100024</v>
      </c>
      <c r="E10" s="75"/>
      <c r="F10" s="74">
        <f>(500000*($J9^4-$L9^4))/((0.4244*F9^2*$C9)+(0.2264*G9^3))</f>
        <v>169.43486787932449</v>
      </c>
      <c r="G10" s="75"/>
      <c r="H10" s="74">
        <f>(500000*($J9^4-$L9^4))/((0.4244*H9^2*$C9)+(0.2264*I9^3))</f>
        <v>142.30284314785146</v>
      </c>
      <c r="I10" s="75"/>
      <c r="J10" s="40"/>
      <c r="K10" s="41"/>
      <c r="L10" s="42"/>
    </row>
    <row r="11" spans="1:18" x14ac:dyDescent="0.25">
      <c r="A11" s="19" t="s">
        <v>4</v>
      </c>
      <c r="B11" s="13">
        <v>0.95</v>
      </c>
      <c r="C11" s="43"/>
      <c r="D11" s="79">
        <f>D10*$B11^2</f>
        <v>184.79341230477772</v>
      </c>
      <c r="E11" s="80"/>
      <c r="F11" s="79">
        <f>F10*$B11^2</f>
        <v>152.91496826109034</v>
      </c>
      <c r="G11" s="80"/>
      <c r="H11" s="79">
        <f>H10*$B11^2</f>
        <v>128.42831594093593</v>
      </c>
      <c r="I11" s="80"/>
      <c r="J11" s="35"/>
      <c r="K11" s="44"/>
      <c r="L11" s="37"/>
    </row>
    <row r="12" spans="1:18" x14ac:dyDescent="0.25">
      <c r="A12" s="20"/>
      <c r="B12" s="11"/>
      <c r="C12" s="45"/>
      <c r="D12" s="46"/>
      <c r="E12" s="46"/>
      <c r="F12" s="46"/>
      <c r="G12" s="46"/>
      <c r="H12" s="46"/>
      <c r="I12" s="46"/>
      <c r="J12" s="46"/>
      <c r="K12" s="47"/>
      <c r="L12" s="48"/>
      <c r="Q12" s="2"/>
    </row>
    <row r="13" spans="1:18" x14ac:dyDescent="0.25">
      <c r="A13" s="17" t="s">
        <v>10</v>
      </c>
      <c r="B13" s="9"/>
      <c r="C13" s="49">
        <v>33.75</v>
      </c>
      <c r="D13" s="32">
        <f>F13-0.75</f>
        <v>6.75</v>
      </c>
      <c r="E13" s="32">
        <f>G13-0.75</f>
        <v>7.75</v>
      </c>
      <c r="F13" s="32">
        <v>7.5</v>
      </c>
      <c r="G13" s="32">
        <v>8.5</v>
      </c>
      <c r="H13" s="32">
        <f>F13+0.75</f>
        <v>8.25</v>
      </c>
      <c r="I13" s="50">
        <f>G13+0.75</f>
        <v>9.25</v>
      </c>
      <c r="J13" s="51">
        <v>1</v>
      </c>
      <c r="K13" s="52">
        <v>0.05</v>
      </c>
      <c r="L13" s="70">
        <f>J13-2*K13</f>
        <v>0.9</v>
      </c>
    </row>
    <row r="14" spans="1:18" x14ac:dyDescent="0.25">
      <c r="A14" s="18" t="s">
        <v>11</v>
      </c>
      <c r="B14" s="8"/>
      <c r="C14" s="53"/>
      <c r="D14" s="74">
        <f>(500000*($J13^4-$L13^4))/((0.4244*D13^2*$C13)+(0.2264*E13^3))</f>
        <v>226.84692641997475</v>
      </c>
      <c r="E14" s="75"/>
      <c r="F14" s="76">
        <f>(500000*($J13^4-$L13^4))/((0.4244*F13^2*$C13)+(0.2264*G13^3))</f>
        <v>182.0087547851723</v>
      </c>
      <c r="G14" s="77"/>
      <c r="H14" s="74">
        <f>(500000*($J13^4-$L13^4))/((0.4244*H13^2*$C13)+(0.2264*I13^3))</f>
        <v>148.99336896649757</v>
      </c>
      <c r="I14" s="78"/>
      <c r="J14" s="55"/>
      <c r="K14" s="56"/>
      <c r="L14" s="71"/>
    </row>
    <row r="15" spans="1:18" x14ac:dyDescent="0.25">
      <c r="A15" s="19" t="s">
        <v>4</v>
      </c>
      <c r="B15" s="10">
        <v>0.7</v>
      </c>
      <c r="C15" s="57"/>
      <c r="D15" s="79">
        <f>D14*$B15^2</f>
        <v>111.15499394578761</v>
      </c>
      <c r="E15" s="80"/>
      <c r="F15" s="81">
        <f>F14*$B15^2</f>
        <v>89.184289844734408</v>
      </c>
      <c r="G15" s="82"/>
      <c r="H15" s="79">
        <f>H14*$B15^2</f>
        <v>73.006750793583805</v>
      </c>
      <c r="I15" s="83"/>
      <c r="J15" s="58"/>
      <c r="K15" s="59"/>
      <c r="L15" s="72"/>
    </row>
    <row r="16" spans="1:18" x14ac:dyDescent="0.25">
      <c r="A16" s="21"/>
      <c r="B16" s="8"/>
      <c r="C16" s="60"/>
      <c r="D16" s="61"/>
      <c r="E16" s="61"/>
      <c r="F16" s="62"/>
      <c r="G16" s="62"/>
      <c r="H16" s="61"/>
      <c r="I16" s="54"/>
      <c r="J16" s="63"/>
      <c r="K16" s="64"/>
      <c r="L16" s="73"/>
    </row>
    <row r="17" spans="1:17" x14ac:dyDescent="0.25">
      <c r="A17" s="17" t="s">
        <v>10</v>
      </c>
      <c r="B17" s="9"/>
      <c r="C17" s="49">
        <v>33.75</v>
      </c>
      <c r="D17" s="32">
        <f t="shared" ref="D17:I17" si="0">D$13</f>
        <v>6.75</v>
      </c>
      <c r="E17" s="32">
        <f t="shared" si="0"/>
        <v>7.75</v>
      </c>
      <c r="F17" s="32">
        <f t="shared" si="0"/>
        <v>7.5</v>
      </c>
      <c r="G17" s="32">
        <f t="shared" si="0"/>
        <v>8.5</v>
      </c>
      <c r="H17" s="32">
        <f t="shared" si="0"/>
        <v>8.25</v>
      </c>
      <c r="I17" s="50">
        <f t="shared" si="0"/>
        <v>9.25</v>
      </c>
      <c r="J17" s="51">
        <v>1</v>
      </c>
      <c r="K17" s="52">
        <v>6.5000000000000002E-2</v>
      </c>
      <c r="L17" s="70">
        <f>J17-2*K17</f>
        <v>0.87</v>
      </c>
    </row>
    <row r="18" spans="1:17" x14ac:dyDescent="0.25">
      <c r="A18" s="18" t="s">
        <v>11</v>
      </c>
      <c r="B18" s="8"/>
      <c r="C18" s="53"/>
      <c r="D18" s="74">
        <f>(500000*($J17^4-$L17^4))/((0.4244*D17^2*$C17)+(0.2264*E17^3))</f>
        <v>281.7297599247612</v>
      </c>
      <c r="E18" s="75"/>
      <c r="F18" s="76">
        <f>(500000*($J17^4-$L17^4))/((0.4244*F17^2*$C17)+(0.2264*G17^3))</f>
        <v>226.04354222061951</v>
      </c>
      <c r="G18" s="77"/>
      <c r="H18" s="74">
        <f>(500000*($J17^4-$L17^4))/((0.4244*H17^2*$C17)+(0.2264*I17^3))</f>
        <v>185.04048845519907</v>
      </c>
      <c r="I18" s="78"/>
      <c r="J18" s="55"/>
      <c r="K18" s="56"/>
      <c r="L18" s="71"/>
    </row>
    <row r="19" spans="1:17" x14ac:dyDescent="0.25">
      <c r="A19" s="19" t="s">
        <v>4</v>
      </c>
      <c r="B19" s="10">
        <v>0.7</v>
      </c>
      <c r="C19" s="57"/>
      <c r="D19" s="79">
        <f>D18*$B19^2</f>
        <v>138.04758236313296</v>
      </c>
      <c r="E19" s="80"/>
      <c r="F19" s="81">
        <f>F18*$B19^2</f>
        <v>110.76133568810354</v>
      </c>
      <c r="G19" s="82"/>
      <c r="H19" s="79">
        <f>H18*$B19^2</f>
        <v>90.669839343047528</v>
      </c>
      <c r="I19" s="83"/>
      <c r="J19" s="58"/>
      <c r="K19" s="59"/>
      <c r="L19" s="72"/>
    </row>
    <row r="20" spans="1:17" x14ac:dyDescent="0.25">
      <c r="A20" s="21"/>
      <c r="B20" s="8"/>
      <c r="C20" s="60"/>
      <c r="D20" s="61"/>
      <c r="E20" s="61"/>
      <c r="F20" s="61"/>
      <c r="G20" s="61"/>
      <c r="H20" s="61"/>
      <c r="I20" s="54"/>
      <c r="J20" s="63"/>
      <c r="K20" s="64"/>
      <c r="L20" s="73"/>
    </row>
    <row r="21" spans="1:17" x14ac:dyDescent="0.25">
      <c r="A21" s="17" t="s">
        <v>10</v>
      </c>
      <c r="B21" s="9"/>
      <c r="C21" s="49">
        <v>33.75</v>
      </c>
      <c r="D21" s="32">
        <f t="shared" ref="D21:I21" si="1">D$13</f>
        <v>6.75</v>
      </c>
      <c r="E21" s="32">
        <f t="shared" si="1"/>
        <v>7.75</v>
      </c>
      <c r="F21" s="32">
        <f t="shared" si="1"/>
        <v>7.5</v>
      </c>
      <c r="G21" s="32">
        <f t="shared" si="1"/>
        <v>8.5</v>
      </c>
      <c r="H21" s="32">
        <f t="shared" si="1"/>
        <v>8.25</v>
      </c>
      <c r="I21" s="50">
        <f t="shared" si="1"/>
        <v>9.25</v>
      </c>
      <c r="J21" s="51">
        <v>1</v>
      </c>
      <c r="K21" s="52">
        <v>8.1000000000000003E-2</v>
      </c>
      <c r="L21" s="70">
        <f>J21-2*K21</f>
        <v>0.83799999999999997</v>
      </c>
    </row>
    <row r="22" spans="1:17" x14ac:dyDescent="0.25">
      <c r="A22" s="18" t="s">
        <v>11</v>
      </c>
      <c r="B22" s="8"/>
      <c r="C22" s="53"/>
      <c r="D22" s="74">
        <f>(500000*($J21^4-$L21^4))/((0.4244*D21^2*$C21)+(0.2264*E21^3))</f>
        <v>334.33593449921983</v>
      </c>
      <c r="E22" s="75"/>
      <c r="F22" s="76">
        <f>(500000*($J21^4-$L21^4))/((0.4244*F21^2*$C21)+(0.2264*G21^3))</f>
        <v>268.25167119734749</v>
      </c>
      <c r="G22" s="77"/>
      <c r="H22" s="74">
        <f>(500000*($J21^4-$L21^4))/((0.4244*H21^2*$C21)+(0.2264*I21^3))</f>
        <v>219.59229527041427</v>
      </c>
      <c r="I22" s="78"/>
      <c r="J22" s="55"/>
      <c r="K22" s="56"/>
      <c r="L22" s="71"/>
    </row>
    <row r="23" spans="1:17" x14ac:dyDescent="0.25">
      <c r="A23" s="19" t="s">
        <v>4</v>
      </c>
      <c r="B23" s="10">
        <v>0.7</v>
      </c>
      <c r="C23" s="57"/>
      <c r="D23" s="79">
        <f>D22*$B23^2</f>
        <v>163.82460790461769</v>
      </c>
      <c r="E23" s="80"/>
      <c r="F23" s="81">
        <f>F22*$B23^2</f>
        <v>131.44331888670024</v>
      </c>
      <c r="G23" s="82"/>
      <c r="H23" s="79">
        <f>H22*$B23^2</f>
        <v>107.60022468250298</v>
      </c>
      <c r="I23" s="83"/>
      <c r="J23" s="58"/>
      <c r="K23" s="59"/>
      <c r="L23" s="72"/>
    </row>
    <row r="24" spans="1:17" x14ac:dyDescent="0.25">
      <c r="A24" s="21"/>
      <c r="B24" s="8"/>
      <c r="C24" s="60"/>
      <c r="D24" s="61"/>
      <c r="E24" s="61"/>
      <c r="F24" s="61"/>
      <c r="G24" s="61"/>
      <c r="H24" s="61"/>
      <c r="I24" s="54"/>
      <c r="J24" s="63"/>
      <c r="K24" s="64"/>
      <c r="L24" s="73"/>
    </row>
    <row r="25" spans="1:17" x14ac:dyDescent="0.25">
      <c r="A25" s="17" t="s">
        <v>10</v>
      </c>
      <c r="B25" s="9"/>
      <c r="C25" s="49">
        <v>33.75</v>
      </c>
      <c r="D25" s="32">
        <f t="shared" ref="D25:I25" si="2">D$13</f>
        <v>6.75</v>
      </c>
      <c r="E25" s="32">
        <f t="shared" si="2"/>
        <v>7.75</v>
      </c>
      <c r="F25" s="32">
        <f t="shared" si="2"/>
        <v>7.5</v>
      </c>
      <c r="G25" s="32">
        <f t="shared" si="2"/>
        <v>8.5</v>
      </c>
      <c r="H25" s="32">
        <f t="shared" si="2"/>
        <v>8.25</v>
      </c>
      <c r="I25" s="50">
        <f t="shared" si="2"/>
        <v>9.25</v>
      </c>
      <c r="J25" s="51">
        <v>1</v>
      </c>
      <c r="K25" s="52">
        <v>9.5000000000000001E-2</v>
      </c>
      <c r="L25" s="70">
        <f>J25-2*K25</f>
        <v>0.81</v>
      </c>
    </row>
    <row r="26" spans="1:17" x14ac:dyDescent="0.25">
      <c r="A26" s="18" t="s">
        <v>11</v>
      </c>
      <c r="B26" s="8"/>
      <c r="C26" s="53"/>
      <c r="D26" s="74">
        <f>(500000*($J25^4-$L25^4))/((0.4244*D25^2*$C25)+(0.2264*E25^3))</f>
        <v>375.68119484412017</v>
      </c>
      <c r="E26" s="75"/>
      <c r="F26" s="76">
        <f>(500000*($J25^4-$L25^4))/((0.4244*F25^2*$C25)+(0.2264*G25^3))</f>
        <v>301.42469879972384</v>
      </c>
      <c r="G26" s="77"/>
      <c r="H26" s="74">
        <f>(500000*($J25^4-$L25^4))/((0.4244*H25^2*$C25)+(0.2264*I25^3))</f>
        <v>246.74791834541665</v>
      </c>
      <c r="I26" s="78"/>
      <c r="J26" s="55"/>
      <c r="K26" s="56"/>
      <c r="L26" s="71"/>
    </row>
    <row r="27" spans="1:17" x14ac:dyDescent="0.25">
      <c r="A27" s="19" t="s">
        <v>4</v>
      </c>
      <c r="B27" s="10">
        <v>0.7</v>
      </c>
      <c r="C27" s="57"/>
      <c r="D27" s="79">
        <f>D26*$B27^2</f>
        <v>184.08378547361886</v>
      </c>
      <c r="E27" s="80"/>
      <c r="F27" s="81">
        <f>F26*$B27^2</f>
        <v>147.69810241186465</v>
      </c>
      <c r="G27" s="82"/>
      <c r="H27" s="79">
        <f>H26*$B27^2</f>
        <v>120.90647998925414</v>
      </c>
      <c r="I27" s="83"/>
      <c r="J27" s="58"/>
      <c r="K27" s="59"/>
      <c r="L27" s="72"/>
    </row>
    <row r="28" spans="1:17" x14ac:dyDescent="0.25">
      <c r="A28" s="21"/>
      <c r="B28" s="8"/>
      <c r="C28" s="60"/>
      <c r="D28" s="61"/>
      <c r="E28" s="61"/>
      <c r="F28" s="61"/>
      <c r="G28" s="61"/>
      <c r="H28" s="61"/>
      <c r="I28" s="54"/>
      <c r="J28" s="63"/>
      <c r="K28" s="64"/>
      <c r="L28" s="73"/>
      <c r="Q28" s="2"/>
    </row>
    <row r="29" spans="1:17" x14ac:dyDescent="0.25">
      <c r="A29" s="17" t="s">
        <v>10</v>
      </c>
      <c r="B29" s="9"/>
      <c r="C29" s="49">
        <v>33.75</v>
      </c>
      <c r="D29" s="32">
        <f t="shared" ref="D29:I29" si="3">D$13</f>
        <v>6.75</v>
      </c>
      <c r="E29" s="32">
        <f t="shared" si="3"/>
        <v>7.75</v>
      </c>
      <c r="F29" s="32">
        <f t="shared" si="3"/>
        <v>7.5</v>
      </c>
      <c r="G29" s="32">
        <f t="shared" si="3"/>
        <v>8.5</v>
      </c>
      <c r="H29" s="32">
        <f t="shared" si="3"/>
        <v>8.25</v>
      </c>
      <c r="I29" s="50">
        <f t="shared" si="3"/>
        <v>9.25</v>
      </c>
      <c r="J29" s="51">
        <v>1</v>
      </c>
      <c r="K29" s="52">
        <v>0.109</v>
      </c>
      <c r="L29" s="70">
        <f>J29-2*K29</f>
        <v>0.78200000000000003</v>
      </c>
    </row>
    <row r="30" spans="1:17" x14ac:dyDescent="0.25">
      <c r="A30" s="18" t="s">
        <v>11</v>
      </c>
      <c r="B30" s="8"/>
      <c r="C30" s="53"/>
      <c r="D30" s="74">
        <f>(500000*($J29^4-$L29^4))/((0.4244*D29^2*$C29)+(0.2264*E29^3))</f>
        <v>412.95401650631311</v>
      </c>
      <c r="E30" s="75"/>
      <c r="F30" s="76">
        <f>(500000*($J29^4-$L29^4))/((0.4244*F29^2*$C29)+(0.2264*G29^3))</f>
        <v>331.33023891493775</v>
      </c>
      <c r="G30" s="77"/>
      <c r="H30" s="74">
        <f>(500000*($J29^4-$L29^4))/((0.4244*H29^2*$C29)+(0.2264*I29^3))</f>
        <v>271.22875816978456</v>
      </c>
      <c r="I30" s="78"/>
      <c r="J30" s="55"/>
      <c r="K30" s="56"/>
      <c r="L30" s="71"/>
    </row>
    <row r="31" spans="1:17" x14ac:dyDescent="0.25">
      <c r="A31" s="19" t="s">
        <v>4</v>
      </c>
      <c r="B31" s="10">
        <v>0.7</v>
      </c>
      <c r="C31" s="57"/>
      <c r="D31" s="79">
        <f>D30*$B31^2</f>
        <v>202.34746808809339</v>
      </c>
      <c r="E31" s="80"/>
      <c r="F31" s="81">
        <f>F30*$B31^2</f>
        <v>162.35181706831949</v>
      </c>
      <c r="G31" s="82"/>
      <c r="H31" s="79">
        <f>H30*$B31^2</f>
        <v>132.90209150319441</v>
      </c>
      <c r="I31" s="83"/>
      <c r="J31" s="58"/>
      <c r="K31" s="59"/>
      <c r="L31" s="72"/>
    </row>
    <row r="32" spans="1:17" x14ac:dyDescent="0.25">
      <c r="A32" s="21"/>
      <c r="B32" s="8"/>
      <c r="C32" s="60"/>
      <c r="D32" s="61"/>
      <c r="E32" s="61"/>
      <c r="F32" s="61"/>
      <c r="G32" s="61"/>
      <c r="H32" s="61"/>
      <c r="I32" s="54"/>
      <c r="J32" s="63"/>
      <c r="K32" s="64"/>
      <c r="L32" s="73"/>
    </row>
    <row r="33" spans="1:12" x14ac:dyDescent="0.25">
      <c r="A33" s="17" t="s">
        <v>10</v>
      </c>
      <c r="B33" s="9"/>
      <c r="C33" s="49">
        <v>33.75</v>
      </c>
      <c r="D33" s="32">
        <f t="shared" ref="D33:I33" si="4">D$13</f>
        <v>6.75</v>
      </c>
      <c r="E33" s="32">
        <f t="shared" si="4"/>
        <v>7.75</v>
      </c>
      <c r="F33" s="32">
        <f t="shared" si="4"/>
        <v>7.5</v>
      </c>
      <c r="G33" s="32">
        <f t="shared" si="4"/>
        <v>8.5</v>
      </c>
      <c r="H33" s="32">
        <f t="shared" si="4"/>
        <v>8.25</v>
      </c>
      <c r="I33" s="50">
        <f t="shared" si="4"/>
        <v>9.25</v>
      </c>
      <c r="J33" s="51">
        <v>1</v>
      </c>
      <c r="K33" s="52">
        <v>0.125</v>
      </c>
      <c r="L33" s="70">
        <f>J33-2*K33</f>
        <v>0.75</v>
      </c>
    </row>
    <row r="34" spans="1:12" x14ac:dyDescent="0.25">
      <c r="A34" s="18" t="s">
        <v>11</v>
      </c>
      <c r="B34" s="8"/>
      <c r="C34" s="53"/>
      <c r="D34" s="74">
        <f>(500000*($J33^4-$L33^4))/((0.4244*D33^2*$C33)+(0.2264*E33^3))</f>
        <v>450.91928208026945</v>
      </c>
      <c r="E34" s="75"/>
      <c r="F34" s="76">
        <f>(500000*($J33^4-$L33^4))/((0.4244*F33^2*$C33)+(0.2264*G33^3))</f>
        <v>361.79135567440079</v>
      </c>
      <c r="G34" s="77"/>
      <c r="H34" s="74">
        <f>(500000*($J33^4-$L33^4))/((0.4244*H33^2*$C33)+(0.2264*I33^3))</f>
        <v>296.1643960946256</v>
      </c>
      <c r="I34" s="78"/>
      <c r="J34" s="55"/>
      <c r="K34" s="56"/>
      <c r="L34" s="71"/>
    </row>
    <row r="35" spans="1:12" x14ac:dyDescent="0.25">
      <c r="A35" s="19" t="s">
        <v>4</v>
      </c>
      <c r="B35" s="10">
        <v>0.7</v>
      </c>
      <c r="C35" s="57"/>
      <c r="D35" s="79">
        <f>D34*$B35^2</f>
        <v>220.950448219332</v>
      </c>
      <c r="E35" s="80"/>
      <c r="F35" s="81">
        <f>F34*$B35^2</f>
        <v>177.27776428045635</v>
      </c>
      <c r="G35" s="82"/>
      <c r="H35" s="79">
        <f>H34*$B35^2</f>
        <v>145.12055408636652</v>
      </c>
      <c r="I35" s="83"/>
      <c r="J35" s="58"/>
      <c r="K35" s="59"/>
      <c r="L35" s="72"/>
    </row>
  </sheetData>
  <mergeCells count="51">
    <mergeCell ref="D35:E35"/>
    <mergeCell ref="F34:G34"/>
    <mergeCell ref="F35:G35"/>
    <mergeCell ref="H34:I34"/>
    <mergeCell ref="H35:I35"/>
    <mergeCell ref="D26:E26"/>
    <mergeCell ref="D27:E27"/>
    <mergeCell ref="D30:E30"/>
    <mergeCell ref="D31:E31"/>
    <mergeCell ref="D34:E34"/>
    <mergeCell ref="H26:I26"/>
    <mergeCell ref="H27:I27"/>
    <mergeCell ref="H30:I30"/>
    <mergeCell ref="H31:I31"/>
    <mergeCell ref="F26:G26"/>
    <mergeCell ref="F27:G27"/>
    <mergeCell ref="F30:G30"/>
    <mergeCell ref="F31:G31"/>
    <mergeCell ref="D22:E22"/>
    <mergeCell ref="D23:E23"/>
    <mergeCell ref="F22:G22"/>
    <mergeCell ref="F23:G23"/>
    <mergeCell ref="H22:I22"/>
    <mergeCell ref="H23:I23"/>
    <mergeCell ref="D18:E18"/>
    <mergeCell ref="D19:E19"/>
    <mergeCell ref="F18:G18"/>
    <mergeCell ref="F19:G19"/>
    <mergeCell ref="H18:I18"/>
    <mergeCell ref="H19:I19"/>
    <mergeCell ref="D14:E14"/>
    <mergeCell ref="F14:G14"/>
    <mergeCell ref="H14:I14"/>
    <mergeCell ref="D15:E15"/>
    <mergeCell ref="F15:G15"/>
    <mergeCell ref="H15:I15"/>
    <mergeCell ref="D1:E1"/>
    <mergeCell ref="F1:G1"/>
    <mergeCell ref="H1:I1"/>
    <mergeCell ref="D10:E10"/>
    <mergeCell ref="D11:E11"/>
    <mergeCell ref="F10:G10"/>
    <mergeCell ref="F11:G11"/>
    <mergeCell ref="H10:I10"/>
    <mergeCell ref="H11:I11"/>
    <mergeCell ref="D7:E7"/>
    <mergeCell ref="D4:E4"/>
    <mergeCell ref="F4:G4"/>
    <mergeCell ref="F7:G7"/>
    <mergeCell ref="H4:I4"/>
    <mergeCell ref="H7:I7"/>
  </mergeCells>
  <hyperlinks>
    <hyperlink ref="O3" r:id="rId1" xr:uid="{98E1E599-47DB-41F5-9A20-E2533E8D8296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2020-04-03T22:32:40Z</dcterms:modified>
</cp:coreProperties>
</file>